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akultet-HF\Alle-HF\Administrasjon\Økonomi\Prosjekt\PR-10506 Toddler Wellbeeing\2016\Rapport juni 2016\"/>
    </mc:Choice>
  </mc:AlternateContent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52511"/>
</workbook>
</file>

<file path=xl/calcChain.xml><?xml version="1.0" encoding="utf-8"?>
<calcChain xmlns="http://schemas.openxmlformats.org/spreadsheetml/2006/main">
  <c r="F4" i="7" l="1"/>
  <c r="E4" i="7"/>
  <c r="D40" i="1"/>
  <c r="E40" i="1"/>
  <c r="C40" i="1"/>
  <c r="C39" i="1"/>
  <c r="D15" i="1"/>
  <c r="E15" i="1" s="1"/>
  <c r="C15" i="1"/>
  <c r="C4" i="3" l="1"/>
  <c r="C16" i="6"/>
  <c r="E10" i="6" l="1"/>
  <c r="C10" i="6"/>
  <c r="D16" i="6"/>
  <c r="D17" i="6"/>
  <c r="C17" i="6"/>
  <c r="C6" i="6"/>
  <c r="C5" i="6"/>
  <c r="E4" i="3"/>
  <c r="D4" i="3" l="1"/>
  <c r="E5" i="6"/>
  <c r="D5" i="6"/>
  <c r="D6" i="6" l="1"/>
  <c r="E39" i="1" l="1"/>
  <c r="C4" i="7" l="1"/>
  <c r="D4" i="7"/>
  <c r="F5" i="7" l="1"/>
  <c r="D5" i="7" l="1"/>
  <c r="E5" i="7" s="1"/>
  <c r="D6" i="3" l="1"/>
  <c r="D12" i="3"/>
  <c r="D18" i="3"/>
  <c r="D24" i="3"/>
  <c r="E23" i="3"/>
  <c r="E22" i="3"/>
  <c r="E17" i="3"/>
  <c r="E16" i="3"/>
  <c r="E10" i="3"/>
  <c r="C60" i="6" l="1"/>
  <c r="C24" i="3"/>
  <c r="C24" i="1" s="1"/>
  <c r="C18" i="3"/>
  <c r="C6" i="3"/>
  <c r="C21" i="1" s="1"/>
  <c r="C12" i="3"/>
  <c r="C22" i="1" s="1"/>
  <c r="C23" i="1"/>
  <c r="C10" i="1" l="1"/>
  <c r="E4" i="5" l="1"/>
  <c r="E20" i="5"/>
  <c r="D35" i="1" s="1"/>
  <c r="E35" i="1" s="1"/>
  <c r="D33" i="1"/>
  <c r="E33" i="1" s="1"/>
  <c r="E15" i="5"/>
  <c r="D34" i="1" s="1"/>
  <c r="E34" i="1" s="1"/>
  <c r="D6" i="7"/>
  <c r="B6" i="7"/>
  <c r="C54" i="6"/>
  <c r="C38" i="1" s="1"/>
  <c r="C42" i="6"/>
  <c r="C21" i="6"/>
  <c r="C25" i="6" s="1"/>
  <c r="C24" i="6"/>
  <c r="F20" i="6"/>
  <c r="F19" i="6"/>
  <c r="F18" i="6"/>
  <c r="F17" i="6"/>
  <c r="F16" i="6"/>
  <c r="F21" i="6" s="1"/>
  <c r="D36" i="1" s="1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C36" i="1" l="1"/>
  <c r="C13" i="1" s="1"/>
  <c r="C37" i="1"/>
  <c r="C14" i="1" s="1"/>
  <c r="F54" i="6"/>
  <c r="J4" i="5"/>
  <c r="I5" i="5" s="1"/>
  <c r="D32" i="1" s="1"/>
  <c r="E32" i="1" s="1"/>
  <c r="D12" i="1" s="1"/>
  <c r="E12" i="1" s="1"/>
  <c r="D24" i="6"/>
  <c r="F6" i="7"/>
  <c r="E42" i="6"/>
  <c r="C26" i="6" l="1"/>
  <c r="D25" i="6"/>
  <c r="E36" i="1"/>
  <c r="D59" i="6"/>
  <c r="D39" i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<sst xmlns="http://schemas.openxmlformats.org/spreadsheetml/2006/main" count="212" uniqueCount="90">
  <si>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</si>
  <si>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</si>
  <si>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</si>
  <si>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</si>
  <si>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</si>
  <si>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</si>
  <si>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</si>
  <si>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</si>
  <si>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</si>
  <si>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</si>
  <si>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</si>
  <si>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</si>
  <si>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</si>
  <si>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</si>
  <si>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</si>
  <si>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</si>
  <si>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</si>
  <si>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</si>
  <si>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</si>
  <si>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</si>
  <si>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</si>
  <si>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</si>
  <si>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</si>
  <si>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</si>
  <si>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</si>
  <si>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</si>
  <si>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</si>
  <si>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</si>
  <si>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</si>
  <si>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</si>
  <si>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</si>
  <si>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</si>
  <si>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</si>
  <si>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</si>
  <si>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</si>
  <si>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</si>
  <si>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</si>
  <si>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</si>
  <si>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</si>
  <si>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</si>
  <si>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</si>
  <si>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</si>
  <si>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</si>
  <si>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</si>
  <si>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</si>
  <si>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</si>
  <si>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</si>
  <si>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</si>
  <si>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</si>
  <si>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</si>
  <si>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</si>
  <si>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</si>
  <si>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</si>
  <si>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</si>
  <si>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</si>
  <si>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</si>
  <si>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</si>
  <si>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</si>
  <si>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</si>
  <si>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</si>
  <si>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</si>
  <si>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</si>
  <si>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</si>
  <si>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</si>
  <si>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</si>
  <si>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</si>
  <si>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</si>
  <si>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</si>
  <si>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</si>
  <si>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</si>
  <si>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</si>
  <si>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</si>
  <si>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</si>
  <si>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</si>
  <si>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</si>
  <si>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</si>
  <si>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</si>
  <si>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</si>
  <si>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</si>
  <si>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</si>
  <si>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</si>
  <si>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</si>
  <si>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</si>
  <si>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</si>
  <si>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</si>
  <si>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Total EU Grant Claiming</t>
  </si>
  <si>
    <t>March 2016 - July 2016</t>
  </si>
  <si>
    <t>Total Expenditure</t>
  </si>
  <si>
    <t>Monika Röthle</t>
  </si>
  <si>
    <t>Lars Yngve Rosell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</si>
</sst>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Border="1" applyAlignment="1"/>
    <xf numFmtId="0" fontId="0" fillId="0" borderId="15" xfId="0" applyFill="1" applyBorder="1"/>
    <xf numFmtId="3" fontId="0" fillId="0" borderId="0" xfId="0" applyNumberFormat="1"/>
    <xf numFmtId="3" fontId="0" fillId="0" borderId="1" xfId="0" applyNumberFormat="1" applyBorder="1" applyAlignment="1"/>
    <xf numFmtId="0" fontId="0" fillId="0" borderId="1" xfId="0" applyBorder="1" applyAlignment="1"/>
    <xf numFmtId="0" fontId="0" fillId="0" borderId="1" xfId="0" applyBorder="1" applyAlignment="1"/>
    <xf numFmtId="43" fontId="0" fillId="0" borderId="0" xfId="1" applyFont="1"/>
    <xf numFmtId="43" fontId="0" fillId="0" borderId="3" xfId="1" applyFont="1" applyBorder="1" applyAlignment="1"/>
    <xf numFmtId="43" fontId="0" fillId="0" borderId="14" xfId="1" applyFont="1" applyBorder="1" applyAlignment="1"/>
    <xf numFmtId="43" fontId="0" fillId="0" borderId="5" xfId="1" applyFont="1" applyBorder="1" applyAlignment="1"/>
    <xf numFmtId="43" fontId="0" fillId="0" borderId="2" xfId="1" applyFont="1" applyBorder="1" applyAlignment="1"/>
    <xf numFmtId="43" fontId="0" fillId="0" borderId="1" xfId="1" applyFont="1" applyBorder="1"/>
    <xf numFmtId="43" fontId="0" fillId="0" borderId="1" xfId="1" applyFont="1" applyBorder="1" applyAlignment="1"/>
    <xf numFmtId="43" fontId="0" fillId="0" borderId="11" xfId="1" applyFont="1" applyBorder="1" applyAlignment="1"/>
    <xf numFmtId="2" fontId="0" fillId="0" borderId="2" xfId="0" applyNumberFormat="1" applyBorder="1" applyAlignment="1"/>
    <xf numFmtId="2" fontId="0" fillId="0" borderId="1" xfId="0" applyNumberFormat="1" applyBorder="1" applyAlignment="1"/>
    <xf numFmtId="2" fontId="0" fillId="0" borderId="11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  <xf numFmtId="43" fontId="0" fillId="0" borderId="0" xfId="0" applyNumberFormat="1"/>
    <xf numFmtId="3" fontId="0" fillId="0" borderId="2" xfId="0" applyNumberFormat="1" applyBorder="1" applyAlignment="1"/>
    <xf numFmtId="3" fontId="0" fillId="0" borderId="6" xfId="0" applyNumberFormat="1" applyBorder="1" applyAlignment="1"/>
    <xf numFmtId="43" fontId="0" fillId="0" borderId="2" xfId="0" applyNumberFormat="1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45" t="s">
        <v>1</v>
      </c>
      <c r="B1" s="45"/>
      <c r="C1" s="45"/>
      <c r="D1" s="45"/>
    </row>
    <row r="3" spans="1:5" x14ac:dyDescent="0.25">
      <c r="A3" s="11" t="s">
        <v>3</v>
      </c>
      <c r="B3" s="46" t="s">
        <v>56</v>
      </c>
      <c r="C3" s="46"/>
      <c r="D3" s="46"/>
    </row>
    <row r="4" spans="1:5" x14ac:dyDescent="0.25">
      <c r="A4" s="11" t="s">
        <v>2</v>
      </c>
      <c r="B4" s="46" t="s">
        <v>86</v>
      </c>
      <c r="C4" s="46"/>
      <c r="D4" s="46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1250</v>
      </c>
      <c r="E9" s="11">
        <f t="shared" ref="E9:E15" si="0">D9</f>
        <v>1250</v>
      </c>
    </row>
    <row r="10" spans="1:5" x14ac:dyDescent="0.25">
      <c r="A10" s="2" t="s">
        <v>6</v>
      </c>
      <c r="B10" s="3">
        <v>575</v>
      </c>
      <c r="C10" s="38">
        <f>C21+C22+C23+C24</f>
        <v>590.85476354849845</v>
      </c>
      <c r="D10" s="13">
        <f>D21+D22+D23+D24</f>
        <v>575</v>
      </c>
      <c r="E10" s="11">
        <f t="shared" si="0"/>
        <v>575</v>
      </c>
    </row>
    <row r="11" spans="1:5" x14ac:dyDescent="0.25">
      <c r="A11" s="11" t="s">
        <v>7</v>
      </c>
      <c r="B11" s="3">
        <v>241</v>
      </c>
      <c r="C11" s="13">
        <v>0</v>
      </c>
      <c r="D11" s="13">
        <f>E25+E26+E27+E28+E29+E30+E31</f>
        <v>9767.73</v>
      </c>
      <c r="E11" s="11">
        <f t="shared" si="0"/>
        <v>9767.73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38">
        <f>C36+C38</f>
        <v>1579.5855626510181</v>
      </c>
      <c r="D13" s="13">
        <f>E36+E38</f>
        <v>1000</v>
      </c>
      <c r="E13" s="11">
        <f t="shared" si="0"/>
        <v>1000</v>
      </c>
    </row>
    <row r="14" spans="1:5" x14ac:dyDescent="0.25">
      <c r="A14" s="12" t="s">
        <v>63</v>
      </c>
      <c r="B14" s="3">
        <v>500</v>
      </c>
      <c r="C14" s="38">
        <f>C37+C39</f>
        <v>1555.2726958923024</v>
      </c>
      <c r="D14" s="38">
        <f>E37+E39</f>
        <v>7515.6382141007944</v>
      </c>
      <c r="E14" s="40">
        <f t="shared" si="0"/>
        <v>7515.6382141007944</v>
      </c>
    </row>
    <row r="15" spans="1:5" ht="15.75" thickBot="1" x14ac:dyDescent="0.3">
      <c r="A15" s="11" t="s">
        <v>9</v>
      </c>
      <c r="B15" s="3"/>
      <c r="C15" s="38">
        <f>C40</f>
        <v>7954.1842854677252</v>
      </c>
      <c r="D15" s="51">
        <f>E40</f>
        <v>7954.1842854677252</v>
      </c>
      <c r="E15" s="52">
        <f>D15</f>
        <v>7954.1842854677252</v>
      </c>
    </row>
    <row r="16" spans="1:5" ht="15.75" thickTop="1" x14ac:dyDescent="0.25">
      <c r="E16" s="41">
        <f>SUM(E9:E15)</f>
        <v>28062.552499568519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1250</v>
      </c>
      <c r="E20" s="11">
        <f t="shared" ref="E20:E38" si="1">D20</f>
        <v>1250</v>
      </c>
    </row>
    <row r="21" spans="1:5" x14ac:dyDescent="0.25">
      <c r="A21" s="13" t="s">
        <v>72</v>
      </c>
      <c r="B21" s="3">
        <v>575</v>
      </c>
      <c r="C21" s="38">
        <f>'Transnational Meetings'!C6</f>
        <v>590.85476354849845</v>
      </c>
      <c r="D21" s="13">
        <f>'Transnational Meetings'!E6:E6</f>
        <v>575</v>
      </c>
      <c r="E21" s="11">
        <f t="shared" si="1"/>
        <v>575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361.5</v>
      </c>
      <c r="E26" s="11">
        <f t="shared" si="1"/>
        <v>361.5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Outputs'!D28:D28</f>
        <v>489.22999999999996</v>
      </c>
      <c r="E27" s="11">
        <f t="shared" si="1"/>
        <v>489.22999999999996</v>
      </c>
    </row>
    <row r="28" spans="1:5" x14ac:dyDescent="0.25">
      <c r="A28" s="6" t="s">
        <v>68</v>
      </c>
      <c r="B28" s="20">
        <v>241</v>
      </c>
      <c r="C28" s="13"/>
      <c r="D28" s="13">
        <f>'Intellectual Outputs'!D37:D37</f>
        <v>3976.5</v>
      </c>
      <c r="E28" s="11">
        <f t="shared" si="1"/>
        <v>3976.5</v>
      </c>
    </row>
    <row r="29" spans="1:5" x14ac:dyDescent="0.25">
      <c r="A29" s="6" t="s">
        <v>69</v>
      </c>
      <c r="B29" s="3">
        <v>241</v>
      </c>
      <c r="C29" s="13"/>
      <c r="D29" s="13">
        <f>'Intellectual Outputs'!D46:D46</f>
        <v>474.77</v>
      </c>
      <c r="E29" s="11">
        <f t="shared" si="1"/>
        <v>474.77</v>
      </c>
    </row>
    <row r="30" spans="1:5" x14ac:dyDescent="0.25">
      <c r="A30" s="6" t="s">
        <v>70</v>
      </c>
      <c r="B30" s="3">
        <v>241</v>
      </c>
      <c r="C30" s="13"/>
      <c r="D30" s="13">
        <f>'Intellectual Outputs'!D55:D55</f>
        <v>730.2299999999999</v>
      </c>
      <c r="E30" s="11">
        <f t="shared" si="1"/>
        <v>730.2299999999999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3735.5</v>
      </c>
      <c r="E31" s="11">
        <f t="shared" si="1"/>
        <v>3735.5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38">
        <f>'Training Activities'!C10</f>
        <v>1579.5855626510181</v>
      </c>
      <c r="D36" s="13">
        <f>'Training Activities'!F21:F21</f>
        <v>1000</v>
      </c>
      <c r="E36" s="11">
        <f t="shared" si="1"/>
        <v>1000</v>
      </c>
    </row>
    <row r="37" spans="1:5" x14ac:dyDescent="0.25">
      <c r="A37" s="12" t="s">
        <v>77</v>
      </c>
      <c r="B37" s="3">
        <v>500</v>
      </c>
      <c r="C37" s="38">
        <f>'Training Activities'!C21</f>
        <v>1555.2726958923024</v>
      </c>
      <c r="D37" s="13">
        <f>'Training Activities'!D26</f>
        <v>1550</v>
      </c>
      <c r="E37" s="11">
        <f t="shared" si="1"/>
        <v>1550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31">
        <f>'Exceptional Costs'!E4</f>
        <v>5965.6382141007944</v>
      </c>
    </row>
    <row r="40" spans="1:5" x14ac:dyDescent="0.25">
      <c r="A40" s="13" t="s">
        <v>9</v>
      </c>
      <c r="B40" s="3"/>
      <c r="C40" s="53">
        <f>'Exceptional Costs'!C4</f>
        <v>7954.1842854677252</v>
      </c>
      <c r="D40" s="53">
        <f>'Exceptional Costs'!E4</f>
        <v>5965.6382141007944</v>
      </c>
      <c r="E40" s="31">
        <f>'Exceptional Costs'!F4</f>
        <v>7954.1842854677252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3" spans="1:8" x14ac:dyDescent="0.25">
      <c r="A3" s="46" t="s">
        <v>5</v>
      </c>
      <c r="B3" s="46"/>
      <c r="C3" s="46" t="s">
        <v>17</v>
      </c>
      <c r="D3" s="46"/>
      <c r="E3" s="3" t="s">
        <v>16</v>
      </c>
    </row>
    <row r="4" spans="1:8" x14ac:dyDescent="0.25">
      <c r="A4" s="3" t="s">
        <v>15</v>
      </c>
      <c r="B4" s="3">
        <v>250</v>
      </c>
      <c r="C4" s="46">
        <v>5</v>
      </c>
      <c r="D4" s="46"/>
      <c r="E4" s="3">
        <f>B4*C4</f>
        <v>1250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I8" sqref="I8"/>
    </sheetView>
  </sheetViews>
  <sheetFormatPr baseColWidth="10"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5" t="s">
        <v>18</v>
      </c>
      <c r="B1" s="45"/>
      <c r="C1" s="45"/>
      <c r="D1" s="45"/>
      <c r="E1" s="45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88</v>
      </c>
      <c r="B4" s="3">
        <v>575</v>
      </c>
      <c r="C4" s="40">
        <f>(4521.46+956)/9.2704</f>
        <v>590.85476354849845</v>
      </c>
      <c r="D4" s="11">
        <f>B4</f>
        <v>575</v>
      </c>
      <c r="E4" s="11">
        <f>D4</f>
        <v>575</v>
      </c>
      <c r="G4" s="50"/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9">
        <f>SUM(C4:C5)</f>
        <v>590.85476354849845</v>
      </c>
      <c r="D6" s="3">
        <f>SUM(D4:D5)</f>
        <v>575</v>
      </c>
      <c r="E6" s="16">
        <f>SUM(E4:E5)</f>
        <v>575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7" workbookViewId="0">
      <selection activeCell="A59" sqref="A59"/>
    </sheetView>
  </sheetViews>
  <sheetFormatPr baseColWidth="10"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45" t="s">
        <v>24</v>
      </c>
      <c r="B1" s="45"/>
      <c r="C1" s="45"/>
      <c r="D1" s="45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 t="s">
        <v>88</v>
      </c>
      <c r="B14" s="3">
        <v>241</v>
      </c>
      <c r="C14" s="11">
        <v>1.5</v>
      </c>
      <c r="D14" s="11">
        <f>B14*C14</f>
        <v>361.5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361.5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32" t="s">
        <v>88</v>
      </c>
      <c r="B23" s="3">
        <v>241</v>
      </c>
      <c r="C23" s="11">
        <v>2.0299999999999998</v>
      </c>
      <c r="D23" s="11">
        <f>B23*C23</f>
        <v>489.22999999999996</v>
      </c>
    </row>
    <row r="24" spans="1:4" x14ac:dyDescent="0.25">
      <c r="A24" s="11"/>
      <c r="B24" s="3">
        <v>241</v>
      </c>
      <c r="C24" s="11">
        <v>0</v>
      </c>
      <c r="D24" s="11">
        <f>B24*C24</f>
        <v>0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489.22999999999996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32" t="s">
        <v>88</v>
      </c>
      <c r="B32" s="3">
        <v>241</v>
      </c>
      <c r="C32" s="11">
        <v>13.5</v>
      </c>
      <c r="D32" s="11">
        <f>B32*C32</f>
        <v>3253.5</v>
      </c>
    </row>
    <row r="33" spans="1:8" x14ac:dyDescent="0.25">
      <c r="A33" s="11" t="s">
        <v>89</v>
      </c>
      <c r="B33" s="3">
        <v>241</v>
      </c>
      <c r="C33" s="11">
        <v>3</v>
      </c>
      <c r="D33" s="11">
        <f>B33*C33</f>
        <v>723</v>
      </c>
      <c r="H33" s="34"/>
    </row>
    <row r="34" spans="1:8" x14ac:dyDescent="0.25">
      <c r="A34" s="11"/>
      <c r="B34" s="3">
        <v>241</v>
      </c>
      <c r="C34" s="11">
        <v>0</v>
      </c>
      <c r="D34" s="11">
        <f>B34*C34</f>
        <v>0</v>
      </c>
    </row>
    <row r="35" spans="1:8" x14ac:dyDescent="0.25">
      <c r="A35" s="11"/>
      <c r="B35" s="3">
        <v>241</v>
      </c>
      <c r="C35" s="11">
        <v>0</v>
      </c>
      <c r="D35" s="11">
        <f>B35*C35</f>
        <v>0</v>
      </c>
    </row>
    <row r="36" spans="1:8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8" ht="16.5" thickTop="1" thickBot="1" x14ac:dyDescent="0.3">
      <c r="A37" s="3"/>
      <c r="B37" s="3"/>
      <c r="C37" s="3"/>
      <c r="D37" s="16">
        <f>SUM(D32:D36)</f>
        <v>3976.5</v>
      </c>
    </row>
    <row r="38" spans="1:8" ht="15.75" thickTop="1" x14ac:dyDescent="0.25"/>
    <row r="39" spans="1:8" x14ac:dyDescent="0.25">
      <c r="A39" t="s">
        <v>31</v>
      </c>
    </row>
    <row r="40" spans="1:8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8" x14ac:dyDescent="0.25">
      <c r="A41" s="32" t="s">
        <v>88</v>
      </c>
      <c r="B41" s="3">
        <v>241</v>
      </c>
      <c r="C41" s="11">
        <v>1.97</v>
      </c>
      <c r="D41" s="11">
        <f>B41*C41</f>
        <v>474.77</v>
      </c>
    </row>
    <row r="42" spans="1:8" x14ac:dyDescent="0.25">
      <c r="A42" s="11"/>
      <c r="B42" s="3">
        <v>241</v>
      </c>
      <c r="C42" s="11">
        <v>0</v>
      </c>
      <c r="D42" s="11">
        <f>B42*C42</f>
        <v>0</v>
      </c>
    </row>
    <row r="43" spans="1:8" x14ac:dyDescent="0.25">
      <c r="A43" s="11"/>
      <c r="B43" s="3">
        <v>241</v>
      </c>
      <c r="C43" s="11">
        <v>0</v>
      </c>
      <c r="D43" s="11">
        <f>B43*C43</f>
        <v>0</v>
      </c>
    </row>
    <row r="44" spans="1:8" x14ac:dyDescent="0.25">
      <c r="A44" s="11"/>
      <c r="B44" s="3">
        <v>241</v>
      </c>
      <c r="C44" s="11">
        <v>0</v>
      </c>
      <c r="D44" s="11">
        <f>B44*C44</f>
        <v>0</v>
      </c>
    </row>
    <row r="45" spans="1:8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8" ht="16.5" thickTop="1" thickBot="1" x14ac:dyDescent="0.3">
      <c r="A46" s="3"/>
      <c r="B46" s="3"/>
      <c r="C46" s="3"/>
      <c r="D46" s="16">
        <f>SUM(D41:D45)</f>
        <v>474.77</v>
      </c>
    </row>
    <row r="47" spans="1:8" ht="15.75" thickTop="1" x14ac:dyDescent="0.25"/>
    <row r="48" spans="1:8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32" t="s">
        <v>88</v>
      </c>
      <c r="B50" s="3">
        <v>241</v>
      </c>
      <c r="C50" s="11">
        <v>3.03</v>
      </c>
      <c r="D50" s="11">
        <f>B50*C50</f>
        <v>730.2299999999999</v>
      </c>
    </row>
    <row r="51" spans="1:4" x14ac:dyDescent="0.25">
      <c r="A51" s="11"/>
      <c r="B51" s="3">
        <v>241</v>
      </c>
      <c r="C51" s="11">
        <v>0</v>
      </c>
      <c r="D51" s="11">
        <f>B51*C51</f>
        <v>0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730.2299999999999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32" t="s">
        <v>88</v>
      </c>
      <c r="B59" s="3">
        <v>241</v>
      </c>
      <c r="C59" s="11">
        <v>3.5</v>
      </c>
      <c r="D59" s="11">
        <f>B59*C59</f>
        <v>843.5</v>
      </c>
    </row>
    <row r="60" spans="1:4" x14ac:dyDescent="0.25">
      <c r="A60" s="11" t="s">
        <v>89</v>
      </c>
      <c r="B60" s="3">
        <v>241</v>
      </c>
      <c r="C60" s="11">
        <v>12</v>
      </c>
      <c r="D60" s="11">
        <f>B60*C60</f>
        <v>2892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3735.5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B1" workbookViewId="0">
      <selection activeCell="G20" sqref="G20"/>
    </sheetView>
  </sheetViews>
  <sheetFormatPr baseColWidth="10"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45" t="s">
        <v>36</v>
      </c>
      <c r="B1" s="45"/>
      <c r="C1" s="45"/>
      <c r="D1" s="45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workbookViewId="0">
      <selection activeCell="H9" sqref="H9"/>
    </sheetView>
  </sheetViews>
  <sheetFormatPr baseColWidth="10"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7" x14ac:dyDescent="0.25">
      <c r="A1" s="45" t="s">
        <v>51</v>
      </c>
      <c r="B1" s="45"/>
      <c r="C1" s="45"/>
      <c r="D1" s="45"/>
      <c r="E1" s="45"/>
    </row>
    <row r="3" spans="1:7" x14ac:dyDescent="0.25">
      <c r="A3" s="47" t="s">
        <v>49</v>
      </c>
      <c r="B3" s="48"/>
      <c r="C3" s="49"/>
    </row>
    <row r="4" spans="1:7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7" x14ac:dyDescent="0.25">
      <c r="A5" s="11" t="s">
        <v>88</v>
      </c>
      <c r="B5" s="3">
        <v>275</v>
      </c>
      <c r="C5" s="38">
        <f>(12297.47-6050)/9.2704</f>
        <v>673.91590438384526</v>
      </c>
      <c r="D5" s="42">
        <f>B5</f>
        <v>275</v>
      </c>
      <c r="E5" s="43">
        <f>D5</f>
        <v>275</v>
      </c>
      <c r="G5" s="50"/>
    </row>
    <row r="6" spans="1:7" x14ac:dyDescent="0.25">
      <c r="A6" s="11" t="s">
        <v>89</v>
      </c>
      <c r="B6" s="3">
        <v>275</v>
      </c>
      <c r="C6" s="38">
        <f>(13895.92-5500)/9.2704</f>
        <v>905.66965826717285</v>
      </c>
      <c r="D6" s="38">
        <f>B6</f>
        <v>275</v>
      </c>
      <c r="E6" s="40">
        <f>D6</f>
        <v>275</v>
      </c>
    </row>
    <row r="7" spans="1:7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7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7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7" ht="15.75" thickTop="1" x14ac:dyDescent="0.25">
      <c r="A10" s="3"/>
      <c r="B10" s="3"/>
      <c r="C10" s="38">
        <f>SUM(C5:C9)</f>
        <v>1579.5855626510181</v>
      </c>
      <c r="D10" s="5"/>
      <c r="E10" s="44">
        <f>SUM(E5:E9)</f>
        <v>550</v>
      </c>
    </row>
    <row r="12" spans="1:7" x14ac:dyDescent="0.25">
      <c r="A12" s="45" t="s">
        <v>52</v>
      </c>
      <c r="B12" s="45"/>
      <c r="C12" s="45"/>
      <c r="D12" s="45"/>
      <c r="E12" s="45"/>
    </row>
    <row r="14" spans="1:7" x14ac:dyDescent="0.25">
      <c r="A14" s="47" t="s">
        <v>49</v>
      </c>
      <c r="B14" s="48"/>
      <c r="C14" s="49"/>
    </row>
    <row r="15" spans="1:7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7" x14ac:dyDescent="0.25">
      <c r="A16" s="33" t="s">
        <v>88</v>
      </c>
      <c r="B16" s="3">
        <v>100</v>
      </c>
      <c r="C16" s="38">
        <f>(6050+2868)/9.2704</f>
        <v>961.98653779772178</v>
      </c>
      <c r="D16" s="13">
        <f>B16</f>
        <v>100</v>
      </c>
      <c r="E16" s="13">
        <v>5</v>
      </c>
      <c r="F16" s="11">
        <f>D16*E16</f>
        <v>500</v>
      </c>
    </row>
    <row r="17" spans="1:6" x14ac:dyDescent="0.25">
      <c r="A17" s="33" t="s">
        <v>89</v>
      </c>
      <c r="B17" s="3">
        <v>100</v>
      </c>
      <c r="C17" s="38">
        <f>5500/9.2704</f>
        <v>593.28615809458063</v>
      </c>
      <c r="D17" s="13">
        <f>B17</f>
        <v>100</v>
      </c>
      <c r="E17" s="13">
        <v>5</v>
      </c>
      <c r="F17" s="11">
        <f>D17*E17</f>
        <v>500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38">
        <f>SUM(C16:C20)</f>
        <v>1555.2726958923024</v>
      </c>
      <c r="D21" s="3"/>
      <c r="E21" s="5"/>
      <c r="F21" s="21">
        <f>SUM(F16:F20)</f>
        <v>1000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40">
        <f>C10</f>
        <v>1579.5855626510181</v>
      </c>
      <c r="D24" s="3">
        <f>E10</f>
        <v>550</v>
      </c>
    </row>
    <row r="25" spans="1:6" ht="15.75" thickBot="1" x14ac:dyDescent="0.3">
      <c r="A25" s="25" t="s">
        <v>61</v>
      </c>
      <c r="B25" s="24"/>
      <c r="C25" s="40">
        <f>C21</f>
        <v>1555.2726958923024</v>
      </c>
      <c r="D25" s="7">
        <f>F21</f>
        <v>1000</v>
      </c>
    </row>
    <row r="26" spans="1:6" ht="16.5" thickTop="1" thickBot="1" x14ac:dyDescent="0.3">
      <c r="A26" s="3"/>
      <c r="B26" s="3"/>
      <c r="C26" s="39">
        <f>SUM(C24:C25)</f>
        <v>3134.8582585433205</v>
      </c>
      <c r="D26" s="8">
        <f>SUM(D24:D25)</f>
        <v>1550</v>
      </c>
    </row>
    <row r="27" spans="1:6" ht="15.75" thickTop="1" x14ac:dyDescent="0.25"/>
    <row r="28" spans="1:6" x14ac:dyDescent="0.25">
      <c r="D28" s="50"/>
      <c r="E28" s="50"/>
    </row>
    <row r="33" spans="1:6" x14ac:dyDescent="0.25">
      <c r="A33" s="47" t="s">
        <v>51</v>
      </c>
      <c r="B33" s="48"/>
      <c r="C33" s="48"/>
      <c r="D33" s="48"/>
      <c r="E33" s="49"/>
    </row>
    <row r="35" spans="1:6" x14ac:dyDescent="0.25">
      <c r="A35" s="45" t="s">
        <v>53</v>
      </c>
      <c r="B35" s="45"/>
      <c r="C35" s="45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E16" sqref="E16"/>
    </sheetView>
  </sheetViews>
  <sheetFormatPr baseColWidth="10"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7.5703125" customWidth="1"/>
    <col min="5" max="5" width="22.140625" customWidth="1"/>
    <col min="6" max="6" width="26.5703125" customWidth="1"/>
  </cols>
  <sheetData>
    <row r="1" spans="1:6" x14ac:dyDescent="0.25">
      <c r="A1" s="45" t="s">
        <v>54</v>
      </c>
      <c r="B1" s="45"/>
      <c r="C1" s="45"/>
      <c r="D1" s="45"/>
    </row>
    <row r="2" spans="1:6" x14ac:dyDescent="0.25">
      <c r="A2" s="26" t="s">
        <v>84</v>
      </c>
    </row>
    <row r="3" spans="1:6" x14ac:dyDescent="0.25">
      <c r="A3" s="13"/>
      <c r="B3" s="11" t="s">
        <v>58</v>
      </c>
      <c r="C3" s="3" t="s">
        <v>87</v>
      </c>
      <c r="D3" s="27" t="s">
        <v>59</v>
      </c>
      <c r="E3" s="29" t="s">
        <v>85</v>
      </c>
      <c r="F3" s="13" t="s">
        <v>14</v>
      </c>
    </row>
    <row r="4" spans="1:6" x14ac:dyDescent="0.25">
      <c r="A4" s="11" t="s">
        <v>56</v>
      </c>
      <c r="B4" s="11">
        <v>9180</v>
      </c>
      <c r="C4" s="39">
        <f>(70571.28+3167.19)/9.2704</f>
        <v>7954.1842854677252</v>
      </c>
      <c r="D4" s="35">
        <f>C4/100*25</f>
        <v>1988.5460713669313</v>
      </c>
      <c r="E4" s="30">
        <f>C4-D4</f>
        <v>5965.6382141007944</v>
      </c>
      <c r="F4" s="38">
        <f>C4</f>
        <v>7954.1842854677252</v>
      </c>
    </row>
    <row r="5" spans="1:6" ht="15.75" thickBot="1" x14ac:dyDescent="0.3">
      <c r="A5" s="11" t="s">
        <v>55</v>
      </c>
      <c r="B5" s="11">
        <v>8235</v>
      </c>
      <c r="C5" s="3"/>
      <c r="D5" s="28">
        <f>C5/100*25</f>
        <v>0</v>
      </c>
      <c r="E5">
        <f>C5-D5</f>
        <v>0</v>
      </c>
      <c r="F5" s="14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6">
        <f>SUM(D4:D5)</f>
        <v>1988.5460713669313</v>
      </c>
      <c r="F6" s="37">
        <f>SUM(F4:F5)</f>
        <v>7954.1842854677252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Camilla Grønås</cp:lastModifiedBy>
  <cp:lastPrinted>2016-07-06T12:20:28Z</cp:lastPrinted>
  <dcterms:created xsi:type="dcterms:W3CDTF">2016-01-22T10:09:20Z</dcterms:created>
  <dcterms:modified xsi:type="dcterms:W3CDTF">2016-07-06T12:41:18Z</dcterms:modified>
</cp:coreProperties>
</file>